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Processen en Informatie materialen\Sales\"/>
    </mc:Choice>
  </mc:AlternateContent>
  <xr:revisionPtr revIDLastSave="0" documentId="8_{6EB1E3A6-A3B7-414C-8205-0AEF0837D4DC}" xr6:coauthVersionLast="47" xr6:coauthVersionMax="47" xr10:uidLastSave="{00000000-0000-0000-0000-000000000000}"/>
  <bookViews>
    <workbookView xWindow="0" yWindow="-16320" windowWidth="29040" windowHeight="15720" activeTab="1" xr2:uid="{50E1D99C-9C45-467B-B2E3-1F2E92801DA5}"/>
  </bookViews>
  <sheets>
    <sheet name="Origineel" sheetId="1" r:id="rId1"/>
    <sheet name="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I25" i="2" s="1"/>
  <c r="F23" i="2"/>
  <c r="I23" i="2" s="1"/>
  <c r="F21" i="2"/>
  <c r="I21" i="2" s="1"/>
  <c r="F19" i="2"/>
  <c r="I19" i="2" s="1"/>
  <c r="F18" i="2"/>
  <c r="I18" i="2" s="1"/>
  <c r="I17" i="2"/>
  <c r="F17" i="2"/>
  <c r="F22" i="2" s="1"/>
  <c r="I22" i="2" s="1"/>
  <c r="E15" i="2"/>
  <c r="D15" i="2"/>
  <c r="G14" i="2"/>
  <c r="H14" i="2" s="1"/>
  <c r="I14" i="2" s="1"/>
  <c r="G13" i="2"/>
  <c r="H13" i="2" s="1"/>
  <c r="I13" i="2" s="1"/>
  <c r="H12" i="2"/>
  <c r="I12" i="2" s="1"/>
  <c r="G12" i="2"/>
  <c r="H11" i="2"/>
  <c r="I11" i="2" s="1"/>
  <c r="G11" i="2"/>
  <c r="G10" i="2"/>
  <c r="H10" i="2" s="1"/>
  <c r="I10" i="2" s="1"/>
  <c r="G9" i="2"/>
  <c r="H9" i="2" s="1"/>
  <c r="I9" i="2" s="1"/>
  <c r="G8" i="2"/>
  <c r="H8" i="2" s="1"/>
  <c r="I8" i="2" s="1"/>
  <c r="G7" i="2"/>
  <c r="H7" i="2" s="1"/>
  <c r="I7" i="2" s="1"/>
  <c r="G6" i="2"/>
  <c r="H6" i="2" s="1"/>
  <c r="I6" i="2" s="1"/>
  <c r="M5" i="2"/>
  <c r="O5" i="2" s="1"/>
  <c r="G5" i="2"/>
  <c r="H5" i="2" s="1"/>
  <c r="I5" i="2" s="1"/>
  <c r="G4" i="2"/>
  <c r="H4" i="2" s="1"/>
  <c r="I4" i="2" s="1"/>
  <c r="F23" i="1"/>
  <c r="I23" i="1" s="1"/>
  <c r="F22" i="1"/>
  <c r="I22" i="1" s="1"/>
  <c r="F19" i="1"/>
  <c r="I19" i="1" s="1"/>
  <c r="F17" i="1"/>
  <c r="F18" i="1" s="1"/>
  <c r="E15" i="1"/>
  <c r="D15" i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6" i="1"/>
  <c r="H6" i="1" s="1"/>
  <c r="I6" i="1" s="1"/>
  <c r="M5" i="1"/>
  <c r="O5" i="1" s="1"/>
  <c r="H5" i="1"/>
  <c r="I5" i="1" s="1"/>
  <c r="G5" i="1"/>
  <c r="H4" i="1"/>
  <c r="I4" i="1" s="1"/>
  <c r="G4" i="1"/>
  <c r="P5" i="2" l="1"/>
  <c r="G15" i="2"/>
  <c r="H15" i="2" s="1"/>
  <c r="I15" i="2" s="1"/>
  <c r="N5" i="2"/>
  <c r="F15" i="2"/>
  <c r="F24" i="2"/>
  <c r="I24" i="2" s="1"/>
  <c r="E16" i="2"/>
  <c r="E16" i="1"/>
  <c r="F16" i="1" s="1"/>
  <c r="G16" i="1" s="1"/>
  <c r="H16" i="1" s="1"/>
  <c r="I18" i="1"/>
  <c r="F24" i="1"/>
  <c r="I24" i="1" s="1"/>
  <c r="N5" i="1"/>
  <c r="P5" i="1" s="1"/>
  <c r="F15" i="1"/>
  <c r="G15" i="1" s="1"/>
  <c r="H15" i="1" s="1"/>
  <c r="I15" i="1" s="1"/>
  <c r="I17" i="1"/>
  <c r="F21" i="1"/>
  <c r="I21" i="1" s="1"/>
  <c r="F25" i="1"/>
  <c r="I25" i="1" s="1"/>
  <c r="D16" i="2" l="1"/>
  <c r="A20" i="2"/>
  <c r="F16" i="2"/>
  <c r="G16" i="2" s="1"/>
  <c r="H16" i="2" s="1"/>
  <c r="I16" i="2" s="1"/>
  <c r="I16" i="1"/>
  <c r="D16" i="1"/>
  <c r="A20" i="1"/>
  <c r="A26" i="2" l="1"/>
  <c r="F20" i="2"/>
  <c r="A26" i="1"/>
  <c r="F20" i="1"/>
  <c r="I20" i="2" l="1"/>
  <c r="I26" i="2" s="1"/>
  <c r="I27" i="2" s="1"/>
  <c r="F27" i="2"/>
  <c r="I20" i="1"/>
  <c r="I26" i="1" s="1"/>
  <c r="I27" i="1" s="1"/>
  <c r="F27" i="1"/>
</calcChain>
</file>

<file path=xl/sharedStrings.xml><?xml version="1.0" encoding="utf-8"?>
<sst xmlns="http://schemas.openxmlformats.org/spreadsheetml/2006/main" count="174" uniqueCount="74">
  <si>
    <t>= niet invullen</t>
  </si>
  <si>
    <t>= in te vullen</t>
  </si>
  <si>
    <t>= niet van toepassing</t>
  </si>
  <si>
    <t>Totale uurkosten Calculator</t>
  </si>
  <si>
    <t>Stap</t>
  </si>
  <si>
    <t>Functies</t>
  </si>
  <si>
    <t>Uren</t>
  </si>
  <si>
    <t>Uur</t>
  </si>
  <si>
    <t>lonen</t>
  </si>
  <si>
    <t>Gemiddelde uurlonen</t>
  </si>
  <si>
    <t>Factor 1,6 *</t>
  </si>
  <si>
    <t>Totale kosten</t>
  </si>
  <si>
    <t>Omschrijving per stap, gebaseerd op landelijk gemiddeldes met een hoge spanningsboog op de arbeidsmarkt en deze specifieke doelgroep</t>
  </si>
  <si>
    <t>Vakantie uren calculator</t>
  </si>
  <si>
    <t>CPH</t>
  </si>
  <si>
    <t>Vacature ontwikkeling &amp; Publicatie</t>
  </si>
  <si>
    <t>HR/Recruiter + Hotelmanager</t>
  </si>
  <si>
    <t>functieprofiel schrijven, intern afstemmen, gesprekken met Hiring manager, vacatureplaatsen</t>
  </si>
  <si>
    <t xml:space="preserve"> te werken uren per jaar</t>
  </si>
  <si>
    <t xml:space="preserve">uren per week </t>
  </si>
  <si>
    <t>x 4 (factor uit CAO Horeca)</t>
  </si>
  <si>
    <t>Bovenwet. 5 dagen obv 38 uur p/wk</t>
  </si>
  <si>
    <t>totaal aantal uren</t>
  </si>
  <si>
    <t>CV-selectie en Prescan</t>
  </si>
  <si>
    <t>CV's beoordelen, shortlist maken, afstemming tussen HR en Hiring manager</t>
  </si>
  <si>
    <t>Gesprekken</t>
  </si>
  <si>
    <t>Interviewen kandidaten, notuleren, interne afstemming, nabespreking</t>
  </si>
  <si>
    <t>Referentiecheck + Aanbod</t>
  </si>
  <si>
    <t>HR/Recruiter</t>
  </si>
  <si>
    <t>Referenties inwinnen, arbeidsvoorstellen opstellen</t>
  </si>
  <si>
    <t xml:space="preserve">* factor is gebaseerd op reguliere werkgeverslasten zoals onderin in gespecificeerd bij </t>
  </si>
  <si>
    <t>Contract &amp; Administratie</t>
  </si>
  <si>
    <t>HR en/of Administratief medewerker</t>
  </si>
  <si>
    <t>Opstellen en verwerken contract, HR Administratie</t>
  </si>
  <si>
    <t xml:space="preserve"> de Nachtreceptionist. Verschil is dat de overhead voor kantoorpersoneel, management</t>
  </si>
  <si>
    <t>Voorbereiding Onboarding</t>
  </si>
  <si>
    <t>HR + Hotelmanager</t>
  </si>
  <si>
    <t>Materialen voorbereiden/klaar zetten, planning eerste dag, toegang regelen</t>
  </si>
  <si>
    <t xml:space="preserve"> niveaus etc 6 - 7 % hoger ligt dan bij een nachtreceptionist. Dit vertaald zich in een 0,4 </t>
  </si>
  <si>
    <t>Inwerken / Trainen</t>
  </si>
  <si>
    <t>Senior Nachtreceptionist / F.O. Supervisor</t>
  </si>
  <si>
    <t>Introductie, training op de werkvloer, werkplek instructies</t>
  </si>
  <si>
    <t>hogere factor</t>
  </si>
  <si>
    <t>TCE</t>
  </si>
  <si>
    <t>Evaluatiecyclus + voortgangsgesprekken</t>
  </si>
  <si>
    <t>F.O. Supervisor + Hotelmanager</t>
  </si>
  <si>
    <t>Gesprekken over prestaties en voortgang, incl administratie zoals personeelsdossier bijwerken etc</t>
  </si>
  <si>
    <t>Trainingen</t>
  </si>
  <si>
    <t>HR + Extern</t>
  </si>
  <si>
    <t>BHV, SVH locatietrainingen etc</t>
  </si>
  <si>
    <t>** hier heb ik de factor 1,56 toegepast zoals hoort bij de functie van nachtreceptionist</t>
  </si>
  <si>
    <t>Functionering- &amp; verzuimgesprekken</t>
  </si>
  <si>
    <t>HR-gesprekken rondom het functioneren en verzuim</t>
  </si>
  <si>
    <t>Planning</t>
  </si>
  <si>
    <t>Planner</t>
  </si>
  <si>
    <t>Roosters maken, afstemming met teams, mutaties oppakken</t>
  </si>
  <si>
    <t>Vervanging bij ziekte (gemid. 3,5%) **</t>
  </si>
  <si>
    <t>Nachtreceptionist</t>
  </si>
  <si>
    <t>Aantal uren is berekend : 1120 x 3,5% = 39,20 uur</t>
  </si>
  <si>
    <t>Vervanging bij verlof **</t>
  </si>
  <si>
    <t>Verlof is maximale berekend</t>
  </si>
  <si>
    <t>Bruto uurloon (incl. 10% nachttoeslag)</t>
  </si>
  <si>
    <t>Sociale lasten</t>
  </si>
  <si>
    <t>Vakantiegeld</t>
  </si>
  <si>
    <t>Vakantieuren</t>
  </si>
  <si>
    <t>Pensioenspremie</t>
  </si>
  <si>
    <t>Ziekteverzuim + Arbodienst</t>
  </si>
  <si>
    <t>Kosten feestdagen e.d.</t>
  </si>
  <si>
    <t>Overhead (werkplek, nuts, IT etc.)</t>
  </si>
  <si>
    <t>Overige kosten (kleding, reiskosten etc)</t>
  </si>
  <si>
    <t>Totale jaarkosten</t>
  </si>
  <si>
    <t>Totale werkgeverslasten</t>
  </si>
  <si>
    <t>Totale kosten per uur</t>
  </si>
  <si>
    <t>Werkgeverslast.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</si>
</sst>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#,##0.0"/>
    <numFmt numFmtId="166" formatCode="0.0%"/>
    <numFmt numFmtId="167" formatCode="0.0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3" borderId="1" xfId="0" applyFill="1" applyBorder="1" applyAlignment="1">
      <alignment vertical="top"/>
    </xf>
    <xf numFmtId="0" fontId="0" fillId="2" borderId="2" xfId="0" quotePrefix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2" borderId="3" xfId="0" quotePrefix="1" applyFill="1" applyBorder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quotePrefix="1" applyFill="1" applyAlignment="1">
      <alignment vertical="top"/>
    </xf>
    <xf numFmtId="0" fontId="0" fillId="2" borderId="0" xfId="0" quotePrefix="1" applyFill="1"/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1" fillId="2" borderId="0" xfId="0" applyFont="1" applyFill="1" applyAlignment="1">
      <alignment vertical="top"/>
    </xf>
    <xf numFmtId="2" fontId="0" fillId="2" borderId="0" xfId="0" applyNumberFormat="1" applyFill="1" applyAlignment="1">
      <alignment vertical="top" wrapText="1"/>
    </xf>
    <xf numFmtId="164" fontId="0" fillId="2" borderId="0" xfId="0" applyNumberFormat="1" applyFill="1" applyAlignment="1">
      <alignment horizontal="right" vertical="top" wrapText="1"/>
    </xf>
    <xf numFmtId="0" fontId="1" fillId="2" borderId="0" xfId="0" applyFont="1" applyFill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2" fontId="0" fillId="4" borderId="7" xfId="0" applyNumberFormat="1" applyFill="1" applyBorder="1" applyAlignment="1">
      <alignment vertical="top" wrapText="1"/>
    </xf>
    <xf numFmtId="164" fontId="0" fillId="4" borderId="7" xfId="0" applyNumberFormat="1" applyFill="1" applyBorder="1" applyAlignment="1">
      <alignment horizontal="right" vertical="top" wrapText="1"/>
    </xf>
    <xf numFmtId="164" fontId="0" fillId="3" borderId="7" xfId="0" applyNumberFormat="1" applyFill="1" applyBorder="1" applyAlignment="1">
      <alignment horizontal="right" vertical="top" wrapText="1"/>
    </xf>
    <xf numFmtId="164" fontId="0" fillId="3" borderId="8" xfId="0" applyNumberFormat="1" applyFill="1" applyBorder="1" applyAlignment="1">
      <alignment horizontal="right"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2" fontId="0" fillId="2" borderId="11" xfId="0" applyNumberFormat="1" applyFill="1" applyBorder="1" applyAlignment="1">
      <alignment vertical="top" wrapText="1"/>
    </xf>
    <xf numFmtId="164" fontId="0" fillId="2" borderId="11" xfId="0" applyNumberFormat="1" applyFill="1" applyBorder="1" applyAlignment="1">
      <alignment horizontal="right" vertical="top" wrapText="1"/>
    </xf>
    <xf numFmtId="164" fontId="0" fillId="2" borderId="12" xfId="0" applyNumberFormat="1" applyFill="1" applyBorder="1" applyAlignment="1">
      <alignment horizontal="right" vertical="top" wrapText="1"/>
    </xf>
    <xf numFmtId="0" fontId="0" fillId="2" borderId="0" xfId="0" applyFill="1" applyAlignment="1">
      <alignment vertical="center" wrapText="1"/>
    </xf>
    <xf numFmtId="0" fontId="0" fillId="2" borderId="13" xfId="0" applyFill="1" applyBorder="1" applyAlignment="1">
      <alignment vertical="top"/>
    </xf>
    <xf numFmtId="0" fontId="0" fillId="2" borderId="14" xfId="0" applyFill="1" applyBorder="1" applyAlignment="1">
      <alignment vertical="top" wrapText="1"/>
    </xf>
    <xf numFmtId="2" fontId="0" fillId="4" borderId="14" xfId="0" applyNumberFormat="1" applyFill="1" applyBorder="1" applyAlignment="1">
      <alignment vertical="top" wrapText="1"/>
    </xf>
    <xf numFmtId="164" fontId="0" fillId="4" borderId="14" xfId="0" applyNumberFormat="1" applyFill="1" applyBorder="1" applyAlignment="1">
      <alignment horizontal="right" vertical="top" wrapText="1"/>
    </xf>
    <xf numFmtId="164" fontId="0" fillId="3" borderId="14" xfId="0" applyNumberFormat="1" applyFill="1" applyBorder="1" applyAlignment="1">
      <alignment horizontal="right" vertical="top" wrapText="1"/>
    </xf>
    <xf numFmtId="164" fontId="0" fillId="3" borderId="15" xfId="0" applyNumberFormat="1" applyFill="1" applyBorder="1" applyAlignment="1">
      <alignment horizontal="right" vertical="top" wrapText="1"/>
    </xf>
    <xf numFmtId="0" fontId="0" fillId="2" borderId="16" xfId="0" applyFill="1" applyBorder="1" applyAlignment="1">
      <alignment vertical="top" wrapText="1"/>
    </xf>
    <xf numFmtId="0" fontId="0" fillId="4" borderId="17" xfId="0" applyFill="1" applyBorder="1" applyAlignment="1">
      <alignment horizontal="center" vertical="top" wrapText="1"/>
    </xf>
    <xf numFmtId="2" fontId="0" fillId="3" borderId="18" xfId="0" applyNumberFormat="1" applyFill="1" applyBorder="1" applyAlignment="1">
      <alignment horizontal="center" vertical="top" wrapText="1"/>
    </xf>
    <xf numFmtId="1" fontId="0" fillId="3" borderId="18" xfId="0" applyNumberFormat="1" applyFill="1" applyBorder="1" applyAlignment="1">
      <alignment horizontal="center" vertical="top" wrapText="1"/>
    </xf>
    <xf numFmtId="165" fontId="0" fillId="3" borderId="18" xfId="0" applyNumberFormat="1" applyFill="1" applyBorder="1" applyAlignment="1">
      <alignment horizontal="center" vertical="top" wrapText="1"/>
    </xf>
    <xf numFmtId="4" fontId="0" fillId="3" borderId="19" xfId="0" applyNumberFormat="1" applyFill="1" applyBorder="1" applyAlignment="1">
      <alignment horizontal="right" vertical="top" wrapText="1"/>
    </xf>
    <xf numFmtId="0" fontId="0" fillId="6" borderId="20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0" fillId="6" borderId="22" xfId="0" applyFill="1" applyBorder="1" applyAlignment="1">
      <alignment vertical="top"/>
    </xf>
    <xf numFmtId="0" fontId="0" fillId="6" borderId="0" xfId="0" applyFill="1" applyAlignment="1">
      <alignment vertical="top"/>
    </xf>
    <xf numFmtId="0" fontId="0" fillId="6" borderId="23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25" xfId="0" applyFill="1" applyBorder="1" applyAlignment="1">
      <alignment vertical="top" wrapText="1"/>
    </xf>
    <xf numFmtId="2" fontId="0" fillId="4" borderId="25" xfId="0" applyNumberFormat="1" applyFill="1" applyBorder="1" applyAlignment="1">
      <alignment vertical="top" wrapText="1"/>
    </xf>
    <xf numFmtId="164" fontId="0" fillId="4" borderId="25" xfId="0" applyNumberFormat="1" applyFill="1" applyBorder="1" applyAlignment="1">
      <alignment horizontal="right" vertical="top" wrapText="1"/>
    </xf>
    <xf numFmtId="164" fontId="0" fillId="3" borderId="25" xfId="0" applyNumberFormat="1" applyFill="1" applyBorder="1" applyAlignment="1">
      <alignment horizontal="right" vertical="top" wrapText="1"/>
    </xf>
    <xf numFmtId="164" fontId="0" fillId="3" borderId="26" xfId="0" applyNumberFormat="1" applyFill="1" applyBorder="1" applyAlignment="1">
      <alignment horizontal="right" vertical="top" wrapText="1"/>
    </xf>
    <xf numFmtId="0" fontId="0" fillId="2" borderId="27" xfId="0" applyFill="1" applyBorder="1" applyAlignment="1">
      <alignment vertical="top" wrapText="1"/>
    </xf>
    <xf numFmtId="0" fontId="0" fillId="6" borderId="28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30" xfId="0" applyFill="1" applyBorder="1" applyAlignment="1">
      <alignment vertical="top"/>
    </xf>
    <xf numFmtId="0" fontId="1" fillId="2" borderId="0" xfId="0" applyFont="1" applyFill="1"/>
    <xf numFmtId="0" fontId="0" fillId="2" borderId="6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13" xfId="0" applyFill="1" applyBorder="1" applyAlignment="1">
      <alignment vertical="top"/>
    </xf>
    <xf numFmtId="2" fontId="0" fillId="3" borderId="14" xfId="0" applyNumberFormat="1" applyFill="1" applyBorder="1" applyAlignment="1">
      <alignment vertical="top" wrapText="1"/>
    </xf>
    <xf numFmtId="0" fontId="0" fillId="2" borderId="16" xfId="0" applyFill="1" applyBorder="1" applyAlignment="1">
      <alignment vertical="top"/>
    </xf>
    <xf numFmtId="0" fontId="0" fillId="7" borderId="24" xfId="0" applyFill="1" applyBorder="1" applyAlignment="1">
      <alignment vertical="top"/>
    </xf>
    <xf numFmtId="2" fontId="0" fillId="3" borderId="25" xfId="0" applyNumberFormat="1" applyFill="1" applyBorder="1" applyAlignment="1">
      <alignment vertical="top" wrapText="1"/>
    </xf>
    <xf numFmtId="0" fontId="0" fillId="2" borderId="27" xfId="0" applyFill="1" applyBorder="1" applyAlignment="1">
      <alignment vertical="top"/>
    </xf>
    <xf numFmtId="2" fontId="0" fillId="5" borderId="7" xfId="0" applyNumberFormat="1" applyFill="1" applyBorder="1" applyAlignment="1">
      <alignment vertical="top" wrapText="1"/>
    </xf>
    <xf numFmtId="164" fontId="0" fillId="5" borderId="7" xfId="0" applyNumberFormat="1" applyFill="1" applyBorder="1" applyAlignment="1">
      <alignment horizontal="right" vertical="top" wrapText="1"/>
    </xf>
    <xf numFmtId="164" fontId="0" fillId="3" borderId="9" xfId="0" applyNumberFormat="1" applyFill="1" applyBorder="1" applyAlignment="1">
      <alignment horizontal="right" vertical="top" wrapText="1"/>
    </xf>
    <xf numFmtId="2" fontId="0" fillId="5" borderId="14" xfId="0" applyNumberFormat="1" applyFill="1" applyBorder="1" applyAlignment="1">
      <alignment vertical="top" wrapText="1"/>
    </xf>
    <xf numFmtId="164" fontId="0" fillId="5" borderId="14" xfId="0" applyNumberFormat="1" applyFill="1" applyBorder="1" applyAlignment="1">
      <alignment horizontal="right" vertical="top" wrapText="1"/>
    </xf>
    <xf numFmtId="164" fontId="0" fillId="3" borderId="16" xfId="0" applyNumberFormat="1" applyFill="1" applyBorder="1" applyAlignment="1">
      <alignment horizontal="right" vertical="top" wrapText="1"/>
    </xf>
    <xf numFmtId="2" fontId="0" fillId="5" borderId="31" xfId="0" applyNumberFormat="1" applyFill="1" applyBorder="1" applyAlignment="1">
      <alignment vertical="top" wrapText="1"/>
    </xf>
    <xf numFmtId="164" fontId="0" fillId="5" borderId="31" xfId="0" applyNumberFormat="1" applyFill="1" applyBorder="1" applyAlignment="1">
      <alignment horizontal="right" vertical="top" wrapText="1"/>
    </xf>
    <xf numFmtId="164" fontId="0" fillId="3" borderId="31" xfId="0" applyNumberFormat="1" applyFill="1" applyBorder="1" applyAlignment="1">
      <alignment horizontal="right" vertical="top" wrapText="1"/>
    </xf>
    <xf numFmtId="0" fontId="1" fillId="2" borderId="24" xfId="0" applyFont="1" applyFill="1" applyBorder="1" applyAlignment="1">
      <alignment vertical="top"/>
    </xf>
    <xf numFmtId="0" fontId="0" fillId="2" borderId="26" xfId="0" applyFill="1" applyBorder="1" applyAlignment="1">
      <alignment vertical="top" wrapText="1"/>
    </xf>
    <xf numFmtId="0" fontId="1" fillId="8" borderId="32" xfId="0" applyFont="1" applyFill="1" applyBorder="1" applyAlignment="1">
      <alignment vertical="top"/>
    </xf>
    <xf numFmtId="164" fontId="1" fillId="8" borderId="25" xfId="0" applyNumberFormat="1" applyFont="1" applyFill="1" applyBorder="1" applyAlignment="1">
      <alignment horizontal="right" vertical="top" wrapText="1"/>
    </xf>
    <xf numFmtId="164" fontId="1" fillId="8" borderId="27" xfId="0" applyNumberFormat="1" applyFont="1" applyFill="1" applyBorder="1" applyAlignment="1">
      <alignment horizontal="right" vertical="top" wrapText="1"/>
    </xf>
    <xf numFmtId="2" fontId="1" fillId="3" borderId="1" xfId="0" applyNumberFormat="1" applyFont="1" applyFill="1" applyBorder="1" applyAlignment="1">
      <alignment vertical="top"/>
    </xf>
    <xf numFmtId="164" fontId="1" fillId="3" borderId="2" xfId="0" applyNumberFormat="1" applyFont="1" applyFill="1" applyBorder="1" applyAlignment="1">
      <alignment horizontal="right" vertical="top" wrapText="1"/>
    </xf>
    <xf numFmtId="164" fontId="1" fillId="3" borderId="3" xfId="0" applyNumberFormat="1" applyFont="1" applyFill="1" applyBorder="1" applyAlignment="1">
      <alignment horizontal="right" vertical="top" wrapText="1"/>
    </xf>
    <xf numFmtId="164" fontId="1" fillId="8" borderId="28" xfId="0" applyNumberFormat="1" applyFont="1" applyFill="1" applyBorder="1" applyAlignment="1">
      <alignment horizontal="left" vertical="top"/>
    </xf>
    <xf numFmtId="164" fontId="1" fillId="8" borderId="29" xfId="0" applyNumberFormat="1" applyFont="1" applyFill="1" applyBorder="1" applyAlignment="1">
      <alignment horizontal="right" vertical="top" wrapText="1"/>
    </xf>
    <xf numFmtId="164" fontId="1" fillId="8" borderId="30" xfId="0" applyNumberFormat="1" applyFont="1" applyFill="1" applyBorder="1" applyAlignment="1">
      <alignment horizontal="right" vertical="top" wrapText="1"/>
    </xf>
    <xf numFmtId="164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wrapText="1"/>
    </xf>
    <xf numFmtId="166" fontId="0" fillId="2" borderId="0" xfId="0" applyNumberFormat="1" applyFill="1"/>
    <xf numFmtId="167" fontId="0" fillId="2" borderId="0" xfId="0" applyNumberFormat="1" applyFill="1"/>
    <xf numFmtId="0" fontId="0" fillId="5" borderId="25" xfId="0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5945-B241-4B8D-9DBE-C9B998CE61C4}">
  <dimension ref="A1:R28"/>
  <sheetViews>
    <sheetView zoomScale="97" workbookViewId="0">
      <selection activeCell="B37" sqref="B37"/>
    </sheetView>
  </sheetViews>
  <sheetFormatPr defaultColWidth="8.85546875" defaultRowHeight="15" x14ac:dyDescent="0.25"/>
  <cols>
    <col min="1" max="1" width="14.7109375" style="1" customWidth="1"/>
    <col min="2" max="2" width="35.42578125" style="1" customWidth="1"/>
    <col min="3" max="3" width="21.7109375" style="94" customWidth="1"/>
    <col min="4" max="9" width="11.7109375" style="94" customWidth="1"/>
    <col min="10" max="10" width="42" style="1" customWidth="1"/>
    <col min="11" max="11" width="3" style="1" customWidth="1"/>
    <col min="12" max="12" width="11.42578125" style="1" customWidth="1"/>
    <col min="13" max="13" width="8.140625" style="1" customWidth="1"/>
    <col min="14" max="14" width="18.7109375" style="1" customWidth="1"/>
    <col min="15" max="15" width="19.5703125" style="1" customWidth="1"/>
    <col min="16" max="16" width="14.5703125" style="1" customWidth="1"/>
    <col min="17" max="16384" width="8.85546875" style="1"/>
  </cols>
  <sheetData>
    <row r="1" spans="1:18" ht="15.75" thickBot="1" x14ac:dyDescent="0.3">
      <c r="B1" s="2"/>
      <c r="C1" s="3"/>
      <c r="D1" s="4" t="s">
        <v>0</v>
      </c>
      <c r="E1" s="5"/>
      <c r="F1" s="6"/>
      <c r="G1" s="4" t="s">
        <v>1</v>
      </c>
      <c r="H1" s="5"/>
      <c r="I1" s="7"/>
      <c r="J1" s="8" t="s">
        <v>2</v>
      </c>
      <c r="K1" s="2"/>
      <c r="L1" s="2"/>
      <c r="M1" s="2"/>
      <c r="N1" s="2"/>
      <c r="O1" s="2"/>
      <c r="P1" s="2"/>
      <c r="Q1" s="2"/>
    </row>
    <row r="2" spans="1:18" ht="15.75" thickBot="1" x14ac:dyDescent="0.3">
      <c r="B2" s="2" t="s">
        <v>3</v>
      </c>
      <c r="C2" s="9"/>
      <c r="D2" s="9"/>
      <c r="E2" s="9"/>
      <c r="F2" s="9"/>
      <c r="G2" s="9"/>
      <c r="H2" s="9"/>
      <c r="I2" s="9"/>
      <c r="J2" s="2"/>
      <c r="K2" s="2"/>
      <c r="L2" s="10"/>
      <c r="M2" s="2"/>
      <c r="N2" s="2"/>
      <c r="O2" s="10"/>
      <c r="P2" s="2"/>
      <c r="Q2" s="2"/>
      <c r="R2" s="11"/>
    </row>
    <row r="3" spans="1:18" ht="60.75" thickBot="1" x14ac:dyDescent="0.3">
      <c r="B3" s="12" t="s">
        <v>4</v>
      </c>
      <c r="C3" s="13" t="s">
        <v>5</v>
      </c>
      <c r="D3" s="13" t="s">
        <v>6</v>
      </c>
      <c r="E3" s="14" t="s">
        <v>7</v>
      </c>
      <c r="F3" s="15" t="s">
        <v>8</v>
      </c>
      <c r="G3" s="13" t="s">
        <v>9</v>
      </c>
      <c r="H3" s="16" t="s">
        <v>10</v>
      </c>
      <c r="I3" s="13" t="s">
        <v>11</v>
      </c>
      <c r="J3" s="13" t="s">
        <v>12</v>
      </c>
      <c r="K3" s="2"/>
      <c r="L3" s="17" t="s">
        <v>13</v>
      </c>
      <c r="M3" s="9"/>
      <c r="N3" s="18"/>
      <c r="O3" s="19"/>
      <c r="P3" s="19"/>
      <c r="Q3" s="2"/>
    </row>
    <row r="4" spans="1:18" s="33" customFormat="1" ht="35.450000000000003" customHeight="1" thickBot="1" x14ac:dyDescent="0.3">
      <c r="A4" s="20" t="s">
        <v>14</v>
      </c>
      <c r="B4" s="21" t="s">
        <v>15</v>
      </c>
      <c r="C4" s="22" t="s">
        <v>16</v>
      </c>
      <c r="D4" s="23">
        <v>12</v>
      </c>
      <c r="E4" s="24">
        <v>27</v>
      </c>
      <c r="F4" s="24">
        <v>44</v>
      </c>
      <c r="G4" s="25">
        <f>(E4+F4)/2</f>
        <v>35.5</v>
      </c>
      <c r="H4" s="25">
        <f>G4*1.6</f>
        <v>56.800000000000004</v>
      </c>
      <c r="I4" s="26">
        <f>H4*D4</f>
        <v>681.6</v>
      </c>
      <c r="J4" s="27" t="s">
        <v>17</v>
      </c>
      <c r="K4" s="9"/>
      <c r="L4" s="28" t="s">
        <v>18</v>
      </c>
      <c r="M4" s="29" t="s">
        <v>19</v>
      </c>
      <c r="N4" s="30" t="s">
        <v>20</v>
      </c>
      <c r="O4" s="31" t="s">
        <v>21</v>
      </c>
      <c r="P4" s="32" t="s">
        <v>22</v>
      </c>
      <c r="Q4" s="9"/>
    </row>
    <row r="5" spans="1:18" ht="30.75" thickBot="1" x14ac:dyDescent="0.3">
      <c r="B5" s="34" t="s">
        <v>23</v>
      </c>
      <c r="C5" s="35" t="s">
        <v>16</v>
      </c>
      <c r="D5" s="36">
        <v>12</v>
      </c>
      <c r="E5" s="37">
        <v>27</v>
      </c>
      <c r="F5" s="37">
        <v>44</v>
      </c>
      <c r="G5" s="38">
        <f t="shared" ref="G5:G16" si="0">(E5+F5)/2</f>
        <v>35.5</v>
      </c>
      <c r="H5" s="38">
        <f t="shared" ref="H5:H14" si="1">G5*1.6</f>
        <v>56.800000000000004</v>
      </c>
      <c r="I5" s="39">
        <f t="shared" ref="I5:I16" si="2">H5*D5</f>
        <v>681.6</v>
      </c>
      <c r="J5" s="40" t="s">
        <v>24</v>
      </c>
      <c r="K5" s="2"/>
      <c r="L5" s="41">
        <v>1120</v>
      </c>
      <c r="M5" s="42">
        <f>L5/52.1</f>
        <v>21.497120921305182</v>
      </c>
      <c r="N5" s="43">
        <f>M5*4</f>
        <v>85.988483685220729</v>
      </c>
      <c r="O5" s="44">
        <f>5*8*(M5/38)</f>
        <v>22.628548338215978</v>
      </c>
      <c r="P5" s="45">
        <f>O5+N5</f>
        <v>108.61703202343671</v>
      </c>
      <c r="Q5" s="2"/>
    </row>
    <row r="6" spans="1:18" ht="30.75" thickBot="1" x14ac:dyDescent="0.3">
      <c r="B6" s="34" t="s">
        <v>25</v>
      </c>
      <c r="C6" s="35" t="s">
        <v>16</v>
      </c>
      <c r="D6" s="36">
        <v>20</v>
      </c>
      <c r="E6" s="37">
        <v>27</v>
      </c>
      <c r="F6" s="37">
        <v>44</v>
      </c>
      <c r="G6" s="38">
        <f t="shared" si="0"/>
        <v>35.5</v>
      </c>
      <c r="H6" s="38">
        <f t="shared" si="1"/>
        <v>56.800000000000004</v>
      </c>
      <c r="I6" s="39">
        <f t="shared" si="2"/>
        <v>1136</v>
      </c>
      <c r="J6" s="40" t="s">
        <v>26</v>
      </c>
      <c r="K6" s="2"/>
      <c r="L6" s="2"/>
      <c r="M6" s="2"/>
      <c r="N6" s="2"/>
      <c r="O6" s="2"/>
      <c r="P6" s="2"/>
      <c r="Q6" s="2"/>
    </row>
    <row r="7" spans="1:18" ht="20.45" customHeight="1" x14ac:dyDescent="0.25">
      <c r="B7" s="34" t="s">
        <v>27</v>
      </c>
      <c r="C7" s="35" t="s">
        <v>28</v>
      </c>
      <c r="D7" s="36">
        <v>6</v>
      </c>
      <c r="E7" s="37">
        <v>27</v>
      </c>
      <c r="F7" s="37">
        <v>27</v>
      </c>
      <c r="G7" s="38">
        <f t="shared" si="0"/>
        <v>27</v>
      </c>
      <c r="H7" s="38">
        <f t="shared" si="1"/>
        <v>43.2</v>
      </c>
      <c r="I7" s="39">
        <f t="shared" si="2"/>
        <v>259.20000000000005</v>
      </c>
      <c r="J7" s="40" t="s">
        <v>29</v>
      </c>
      <c r="K7" s="2"/>
      <c r="L7" s="46" t="s">
        <v>30</v>
      </c>
      <c r="M7" s="47"/>
      <c r="N7" s="47"/>
      <c r="O7" s="47"/>
      <c r="P7" s="48"/>
      <c r="Q7" s="2"/>
    </row>
    <row r="8" spans="1:18" ht="45" x14ac:dyDescent="0.25">
      <c r="B8" s="34" t="s">
        <v>31</v>
      </c>
      <c r="C8" s="35" t="s">
        <v>32</v>
      </c>
      <c r="D8" s="36">
        <v>6</v>
      </c>
      <c r="E8" s="37">
        <v>18</v>
      </c>
      <c r="F8" s="37">
        <v>27</v>
      </c>
      <c r="G8" s="38">
        <f t="shared" si="0"/>
        <v>22.5</v>
      </c>
      <c r="H8" s="38">
        <f t="shared" si="1"/>
        <v>36</v>
      </c>
      <c r="I8" s="39">
        <f t="shared" si="2"/>
        <v>216</v>
      </c>
      <c r="J8" s="40" t="s">
        <v>33</v>
      </c>
      <c r="K8" s="2"/>
      <c r="L8" s="49" t="s">
        <v>34</v>
      </c>
      <c r="M8" s="50"/>
      <c r="N8" s="50"/>
      <c r="O8" s="50"/>
      <c r="P8" s="51"/>
      <c r="Q8" s="2"/>
    </row>
    <row r="9" spans="1:18" ht="30" x14ac:dyDescent="0.25">
      <c r="B9" s="34" t="s">
        <v>35</v>
      </c>
      <c r="C9" s="35" t="s">
        <v>36</v>
      </c>
      <c r="D9" s="36">
        <v>8</v>
      </c>
      <c r="E9" s="37">
        <v>27</v>
      </c>
      <c r="F9" s="37">
        <v>44</v>
      </c>
      <c r="G9" s="38">
        <f t="shared" si="0"/>
        <v>35.5</v>
      </c>
      <c r="H9" s="38">
        <f t="shared" si="1"/>
        <v>56.800000000000004</v>
      </c>
      <c r="I9" s="39">
        <f t="shared" si="2"/>
        <v>454.40000000000003</v>
      </c>
      <c r="J9" s="40" t="s">
        <v>37</v>
      </c>
      <c r="K9" s="2"/>
      <c r="L9" s="49" t="s">
        <v>38</v>
      </c>
      <c r="M9" s="50"/>
      <c r="N9" s="50"/>
      <c r="O9" s="50"/>
      <c r="P9" s="51"/>
      <c r="Q9" s="2"/>
    </row>
    <row r="10" spans="1:18" ht="33" customHeight="1" thickBot="1" x14ac:dyDescent="0.3">
      <c r="B10" s="52" t="s">
        <v>39</v>
      </c>
      <c r="C10" s="53" t="s">
        <v>40</v>
      </c>
      <c r="D10" s="54">
        <v>40</v>
      </c>
      <c r="E10" s="55">
        <v>18</v>
      </c>
      <c r="F10" s="55">
        <v>20</v>
      </c>
      <c r="G10" s="56">
        <f t="shared" si="0"/>
        <v>19</v>
      </c>
      <c r="H10" s="56">
        <f t="shared" si="1"/>
        <v>30.400000000000002</v>
      </c>
      <c r="I10" s="57">
        <f t="shared" si="2"/>
        <v>1216</v>
      </c>
      <c r="J10" s="58" t="s">
        <v>41</v>
      </c>
      <c r="K10" s="2"/>
      <c r="L10" s="59" t="s">
        <v>42</v>
      </c>
      <c r="M10" s="60"/>
      <c r="N10" s="60"/>
      <c r="O10" s="60"/>
      <c r="P10" s="61"/>
      <c r="Q10" s="2"/>
    </row>
    <row r="11" spans="1:18" ht="36.6" customHeight="1" thickBot="1" x14ac:dyDescent="0.3">
      <c r="A11" s="62" t="s">
        <v>43</v>
      </c>
      <c r="B11" s="63" t="s">
        <v>44</v>
      </c>
      <c r="C11" s="22" t="s">
        <v>45</v>
      </c>
      <c r="D11" s="23">
        <v>32</v>
      </c>
      <c r="E11" s="24">
        <v>20</v>
      </c>
      <c r="F11" s="24">
        <v>44</v>
      </c>
      <c r="G11" s="25">
        <f t="shared" si="0"/>
        <v>32</v>
      </c>
      <c r="H11" s="25">
        <f t="shared" si="1"/>
        <v>51.2</v>
      </c>
      <c r="I11" s="26">
        <f t="shared" si="2"/>
        <v>1638.4</v>
      </c>
      <c r="J11" s="27" t="s">
        <v>46</v>
      </c>
      <c r="K11" s="2"/>
      <c r="L11" s="2"/>
      <c r="M11" s="2"/>
      <c r="N11" s="2"/>
      <c r="O11" s="2"/>
      <c r="P11" s="2"/>
      <c r="Q11" s="2"/>
    </row>
    <row r="12" spans="1:18" ht="15.75" thickBot="1" x14ac:dyDescent="0.3">
      <c r="B12" s="34" t="s">
        <v>47</v>
      </c>
      <c r="C12" s="35" t="s">
        <v>48</v>
      </c>
      <c r="D12" s="36">
        <v>24</v>
      </c>
      <c r="E12" s="37">
        <v>27</v>
      </c>
      <c r="F12" s="37">
        <v>27</v>
      </c>
      <c r="G12" s="38">
        <f t="shared" si="0"/>
        <v>27</v>
      </c>
      <c r="H12" s="38">
        <f t="shared" si="1"/>
        <v>43.2</v>
      </c>
      <c r="I12" s="39">
        <f t="shared" si="2"/>
        <v>1036.8000000000002</v>
      </c>
      <c r="J12" s="40" t="s">
        <v>49</v>
      </c>
      <c r="K12" s="2"/>
      <c r="L12" s="64" t="s">
        <v>50</v>
      </c>
      <c r="M12" s="65"/>
      <c r="N12" s="65"/>
      <c r="O12" s="65"/>
      <c r="P12" s="66"/>
      <c r="Q12" s="2"/>
    </row>
    <row r="13" spans="1:18" ht="30" x14ac:dyDescent="0.25">
      <c r="B13" s="34" t="s">
        <v>51</v>
      </c>
      <c r="C13" s="35" t="s">
        <v>36</v>
      </c>
      <c r="D13" s="36">
        <v>8</v>
      </c>
      <c r="E13" s="37">
        <v>27</v>
      </c>
      <c r="F13" s="37">
        <v>44</v>
      </c>
      <c r="G13" s="38">
        <f t="shared" si="0"/>
        <v>35.5</v>
      </c>
      <c r="H13" s="38">
        <f t="shared" si="1"/>
        <v>56.800000000000004</v>
      </c>
      <c r="I13" s="39">
        <f t="shared" si="2"/>
        <v>454.40000000000003</v>
      </c>
      <c r="J13" s="40" t="s">
        <v>52</v>
      </c>
      <c r="K13" s="2"/>
      <c r="L13" s="2"/>
      <c r="M13" s="2"/>
      <c r="N13" s="2"/>
      <c r="O13" s="2"/>
      <c r="P13" s="2"/>
      <c r="Q13" s="2"/>
    </row>
    <row r="14" spans="1:18" ht="30" x14ac:dyDescent="0.25">
      <c r="B14" s="34" t="s">
        <v>53</v>
      </c>
      <c r="C14" s="35" t="s">
        <v>54</v>
      </c>
      <c r="D14" s="36">
        <v>24</v>
      </c>
      <c r="E14" s="37">
        <v>23</v>
      </c>
      <c r="F14" s="37">
        <v>23</v>
      </c>
      <c r="G14" s="38">
        <f t="shared" si="0"/>
        <v>23</v>
      </c>
      <c r="H14" s="38">
        <f t="shared" si="1"/>
        <v>36.800000000000004</v>
      </c>
      <c r="I14" s="39">
        <f t="shared" si="2"/>
        <v>883.2</v>
      </c>
      <c r="J14" s="40" t="s">
        <v>55</v>
      </c>
      <c r="K14" s="2"/>
      <c r="L14" s="2"/>
      <c r="M14" s="2"/>
      <c r="N14" s="2"/>
      <c r="O14" s="2"/>
      <c r="P14" s="2"/>
      <c r="Q14" s="2"/>
    </row>
    <row r="15" spans="1:18" x14ac:dyDescent="0.25">
      <c r="B15" s="67" t="s">
        <v>56</v>
      </c>
      <c r="C15" s="35" t="s">
        <v>57</v>
      </c>
      <c r="D15" s="68">
        <f>L5*0.035</f>
        <v>39.200000000000003</v>
      </c>
      <c r="E15" s="38">
        <f>F17</f>
        <v>16.159000000000002</v>
      </c>
      <c r="F15" s="38">
        <f>E15</f>
        <v>16.159000000000002</v>
      </c>
      <c r="G15" s="38">
        <f t="shared" si="0"/>
        <v>16.159000000000002</v>
      </c>
      <c r="H15" s="38">
        <f>G15*1.56</f>
        <v>25.208040000000004</v>
      </c>
      <c r="I15" s="39">
        <f t="shared" si="2"/>
        <v>988.15516800000023</v>
      </c>
      <c r="J15" s="69" t="s">
        <v>58</v>
      </c>
      <c r="K15" s="2"/>
      <c r="L15" s="2"/>
      <c r="M15" s="2"/>
      <c r="N15" s="2"/>
      <c r="O15" s="2"/>
      <c r="P15" s="2"/>
      <c r="Q15" s="2"/>
    </row>
    <row r="16" spans="1:18" ht="15.75" thickBot="1" x14ac:dyDescent="0.3">
      <c r="B16" s="70" t="s">
        <v>59</v>
      </c>
      <c r="C16" s="53" t="s">
        <v>57</v>
      </c>
      <c r="D16" s="71">
        <f>P5</f>
        <v>108.61703202343671</v>
      </c>
      <c r="E16" s="56">
        <f>F17</f>
        <v>16.159000000000002</v>
      </c>
      <c r="F16" s="56">
        <f>E16</f>
        <v>16.159000000000002</v>
      </c>
      <c r="G16" s="56">
        <f t="shared" si="0"/>
        <v>16.159000000000002</v>
      </c>
      <c r="H16" s="56">
        <f>G16*1.56</f>
        <v>25.208040000000004</v>
      </c>
      <c r="I16" s="57">
        <f t="shared" si="2"/>
        <v>2738.022487928074</v>
      </c>
      <c r="J16" s="72" t="s">
        <v>60</v>
      </c>
      <c r="K16" s="2"/>
      <c r="L16" s="2"/>
      <c r="M16" s="2"/>
      <c r="N16" s="2"/>
      <c r="O16" s="2"/>
      <c r="P16" s="2"/>
      <c r="Q16" s="2"/>
    </row>
    <row r="17" spans="1:17" x14ac:dyDescent="0.25">
      <c r="A17" s="62" t="s">
        <v>73</v>
      </c>
      <c r="B17" s="63" t="s">
        <v>61</v>
      </c>
      <c r="C17" s="22" t="s">
        <v>57</v>
      </c>
      <c r="D17" s="73"/>
      <c r="E17" s="24">
        <v>14.69</v>
      </c>
      <c r="F17" s="25">
        <f>E17*1.1</f>
        <v>16.159000000000002</v>
      </c>
      <c r="G17" s="74"/>
      <c r="H17" s="74"/>
      <c r="I17" s="75">
        <f>F17*L5</f>
        <v>18098.080000000002</v>
      </c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95">
        <v>0.15</v>
      </c>
      <c r="B18" s="34" t="s">
        <v>62</v>
      </c>
      <c r="C18" s="35" t="s">
        <v>57</v>
      </c>
      <c r="D18" s="76"/>
      <c r="E18" s="77"/>
      <c r="F18" s="38">
        <f>F17*A18</f>
        <v>2.4238500000000003</v>
      </c>
      <c r="G18" s="77"/>
      <c r="H18" s="77"/>
      <c r="I18" s="78">
        <f>F18*L5</f>
        <v>2714.7120000000004</v>
      </c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95">
        <v>0.08</v>
      </c>
      <c r="B19" s="34" t="s">
        <v>63</v>
      </c>
      <c r="C19" s="35" t="s">
        <v>57</v>
      </c>
      <c r="D19" s="76"/>
      <c r="E19" s="77"/>
      <c r="F19" s="38">
        <f>F17*A19</f>
        <v>1.2927200000000003</v>
      </c>
      <c r="G19" s="77"/>
      <c r="H19" s="77"/>
      <c r="I19" s="78">
        <f>F19*L5</f>
        <v>1447.8464000000004</v>
      </c>
      <c r="J19" s="2"/>
      <c r="K19" s="2"/>
      <c r="L19" s="2"/>
      <c r="M19" s="10"/>
      <c r="N19" s="2"/>
      <c r="O19" s="2"/>
      <c r="P19" s="2"/>
      <c r="Q19" s="2"/>
    </row>
    <row r="20" spans="1:17" x14ac:dyDescent="0.25">
      <c r="A20" s="96">
        <f>P5/L5</f>
        <v>9.6979492878068493E-2</v>
      </c>
      <c r="B20" s="34" t="s">
        <v>64</v>
      </c>
      <c r="C20" s="35" t="s">
        <v>57</v>
      </c>
      <c r="D20" s="76"/>
      <c r="E20" s="77"/>
      <c r="F20" s="38">
        <f>F17*A20</f>
        <v>1.5670916254167091</v>
      </c>
      <c r="G20" s="77"/>
      <c r="H20" s="77"/>
      <c r="I20" s="78">
        <f>F20*L5</f>
        <v>1755.1426204667141</v>
      </c>
      <c r="J20" s="2"/>
      <c r="K20" s="10"/>
      <c r="L20" s="2"/>
      <c r="M20" s="2"/>
      <c r="N20" s="2"/>
      <c r="O20" s="2"/>
      <c r="P20" s="2"/>
      <c r="Q20" s="2"/>
    </row>
    <row r="21" spans="1:17" x14ac:dyDescent="0.25">
      <c r="A21" s="95">
        <v>0.12</v>
      </c>
      <c r="B21" s="34" t="s">
        <v>65</v>
      </c>
      <c r="C21" s="35" t="s">
        <v>57</v>
      </c>
      <c r="D21" s="76"/>
      <c r="E21" s="77"/>
      <c r="F21" s="38">
        <f>F17*A21</f>
        <v>1.9390800000000001</v>
      </c>
      <c r="G21" s="77"/>
      <c r="H21" s="77"/>
      <c r="I21" s="78">
        <f>F21*L5</f>
        <v>2171.7696000000001</v>
      </c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95">
        <v>0.05</v>
      </c>
      <c r="B22" s="34" t="s">
        <v>66</v>
      </c>
      <c r="C22" s="35" t="s">
        <v>57</v>
      </c>
      <c r="D22" s="76"/>
      <c r="E22" s="77"/>
      <c r="F22" s="38">
        <f>F17*A22</f>
        <v>0.80795000000000017</v>
      </c>
      <c r="G22" s="77"/>
      <c r="H22" s="77"/>
      <c r="I22" s="78">
        <f>F22*L5</f>
        <v>904.90400000000022</v>
      </c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95">
        <v>0.01</v>
      </c>
      <c r="B23" s="34" t="s">
        <v>67</v>
      </c>
      <c r="C23" s="35" t="s">
        <v>57</v>
      </c>
      <c r="D23" s="76"/>
      <c r="E23" s="77"/>
      <c r="F23" s="38">
        <f>F17*A23</f>
        <v>0.16159000000000004</v>
      </c>
      <c r="G23" s="77"/>
      <c r="H23" s="77"/>
      <c r="I23" s="78">
        <f>F23*L5</f>
        <v>180.98080000000004</v>
      </c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95">
        <v>0.03</v>
      </c>
      <c r="B24" s="34" t="s">
        <v>68</v>
      </c>
      <c r="C24" s="35" t="s">
        <v>57</v>
      </c>
      <c r="D24" s="76"/>
      <c r="E24" s="77"/>
      <c r="F24" s="38">
        <f>F18*A24</f>
        <v>7.2715500000000002E-2</v>
      </c>
      <c r="G24" s="77"/>
      <c r="H24" s="77"/>
      <c r="I24" s="78">
        <f>F24*L5</f>
        <v>81.441360000000003</v>
      </c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95">
        <v>0.02</v>
      </c>
      <c r="B25" s="34" t="s">
        <v>69</v>
      </c>
      <c r="C25" s="35" t="s">
        <v>57</v>
      </c>
      <c r="D25" s="79"/>
      <c r="E25" s="80"/>
      <c r="F25" s="81">
        <f>F17*A25</f>
        <v>0.32318000000000008</v>
      </c>
      <c r="G25" s="77"/>
      <c r="H25" s="77"/>
      <c r="I25" s="78">
        <f>F25*L5</f>
        <v>361.96160000000009</v>
      </c>
      <c r="J25" s="2"/>
      <c r="K25" s="2"/>
      <c r="L25" s="2"/>
      <c r="M25" s="2"/>
      <c r="N25" s="2"/>
      <c r="O25" s="2"/>
      <c r="P25" s="2"/>
      <c r="Q25" s="2"/>
    </row>
    <row r="26" spans="1:17" ht="15.75" thickBot="1" x14ac:dyDescent="0.3">
      <c r="A26" s="95">
        <f>SUM(A18:A25)</f>
        <v>0.55697949287806847</v>
      </c>
      <c r="B26" s="82"/>
      <c r="C26" s="83"/>
      <c r="D26" s="97"/>
      <c r="E26" s="97"/>
      <c r="F26" s="97"/>
      <c r="G26" s="84" t="s">
        <v>70</v>
      </c>
      <c r="H26" s="85"/>
      <c r="I26" s="86">
        <f>SUM(I4:I25)</f>
        <v>40100.616036394793</v>
      </c>
      <c r="J26" s="2"/>
      <c r="K26" s="2"/>
      <c r="L26" s="2"/>
      <c r="M26" s="2"/>
      <c r="N26" s="2"/>
      <c r="O26" s="2"/>
      <c r="P26" s="2"/>
      <c r="Q26" s="2"/>
    </row>
    <row r="27" spans="1:17" ht="15.75" thickBot="1" x14ac:dyDescent="0.3">
      <c r="B27" s="2"/>
      <c r="C27" s="9"/>
      <c r="D27" s="87" t="s">
        <v>71</v>
      </c>
      <c r="E27" s="88"/>
      <c r="F27" s="89">
        <f>SUM(F17:F25)</f>
        <v>24.747177125416716</v>
      </c>
      <c r="G27" s="90" t="s">
        <v>72</v>
      </c>
      <c r="H27" s="91"/>
      <c r="I27" s="92">
        <f>I26/L5</f>
        <v>35.804121461066778</v>
      </c>
      <c r="J27" s="2"/>
      <c r="K27" s="93"/>
      <c r="L27" s="2"/>
      <c r="M27" s="2"/>
      <c r="N27" s="2"/>
      <c r="O27" s="2"/>
      <c r="P27" s="2"/>
      <c r="Q27" s="2"/>
    </row>
    <row r="28" spans="1:17" x14ac:dyDescent="0.25">
      <c r="B28" s="2"/>
      <c r="C28" s="2"/>
      <c r="D28" s="2"/>
      <c r="E28" s="2"/>
      <c r="F28" s="2"/>
      <c r="G28" s="19"/>
      <c r="H28" s="19"/>
      <c r="I28" s="19"/>
      <c r="J28" s="2"/>
      <c r="K28" s="2"/>
      <c r="L28" s="2"/>
      <c r="M28" s="2"/>
      <c r="N28" s="2"/>
      <c r="O28" s="2"/>
      <c r="P28" s="2"/>
      <c r="Q28" s="2"/>
    </row>
  </sheetData>
  <sheetProtection algorithmName="SHA-512" hashValue="yaeVZ3JNnx604dNqzJSWzaaR+S1BE0L3kDKpRV6w3sx0djPdAYNxBzlMz36wToQZBoKXKmXDnUTqDoRPLrXolQ==" saltValue="as3wShxFBsd4ZEQ9x/FGi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D1FA-D7E2-4BC3-B8EF-EEE8D2B005A5}">
  <dimension ref="A1:R28"/>
  <sheetViews>
    <sheetView tabSelected="1" zoomScale="97" workbookViewId="0">
      <selection activeCell="B37" sqref="B37"/>
    </sheetView>
  </sheetViews>
  <sheetFormatPr defaultColWidth="8.85546875" defaultRowHeight="15" x14ac:dyDescent="0.25"/>
  <cols>
    <col min="1" max="1" width="14.7109375" style="1" customWidth="1"/>
    <col min="2" max="2" width="35.42578125" style="1" customWidth="1"/>
    <col min="3" max="3" width="21.7109375" style="94" customWidth="1"/>
    <col min="4" max="9" width="11.7109375" style="94" customWidth="1"/>
    <col min="10" max="10" width="42" style="1" customWidth="1"/>
    <col min="11" max="11" width="3" style="1" customWidth="1"/>
    <col min="12" max="12" width="11.42578125" style="1" customWidth="1"/>
    <col min="13" max="13" width="8.140625" style="1" customWidth="1"/>
    <col min="14" max="14" width="18.7109375" style="1" customWidth="1"/>
    <col min="15" max="15" width="19.5703125" style="1" customWidth="1"/>
    <col min="16" max="16" width="14.5703125" style="1" customWidth="1"/>
    <col min="17" max="16384" width="8.85546875" style="1"/>
  </cols>
  <sheetData>
    <row r="1" spans="1:18" ht="15.75" thickBot="1" x14ac:dyDescent="0.3">
      <c r="B1" s="2"/>
      <c r="C1" s="3"/>
      <c r="D1" s="4" t="s">
        <v>0</v>
      </c>
      <c r="E1" s="5"/>
      <c r="F1" s="6"/>
      <c r="G1" s="4" t="s">
        <v>1</v>
      </c>
      <c r="H1" s="5"/>
      <c r="I1" s="7"/>
      <c r="J1" s="8" t="s">
        <v>2</v>
      </c>
      <c r="K1" s="2"/>
      <c r="L1" s="2"/>
      <c r="M1" s="2"/>
      <c r="N1" s="2"/>
      <c r="O1" s="2"/>
      <c r="P1" s="2"/>
      <c r="Q1" s="2"/>
    </row>
    <row r="2" spans="1:18" ht="15.75" thickBot="1" x14ac:dyDescent="0.3">
      <c r="B2" s="2" t="s">
        <v>3</v>
      </c>
      <c r="C2" s="9"/>
      <c r="D2" s="9"/>
      <c r="E2" s="9"/>
      <c r="F2" s="9"/>
      <c r="G2" s="9"/>
      <c r="H2" s="9"/>
      <c r="I2" s="9"/>
      <c r="J2" s="2"/>
      <c r="K2" s="2"/>
      <c r="L2" s="10"/>
      <c r="M2" s="2"/>
      <c r="N2" s="2"/>
      <c r="O2" s="10"/>
      <c r="P2" s="2"/>
      <c r="Q2" s="2"/>
      <c r="R2" s="11"/>
    </row>
    <row r="3" spans="1:18" ht="60.75" thickBot="1" x14ac:dyDescent="0.3">
      <c r="B3" s="12" t="s">
        <v>4</v>
      </c>
      <c r="C3" s="13" t="s">
        <v>5</v>
      </c>
      <c r="D3" s="13" t="s">
        <v>6</v>
      </c>
      <c r="E3" s="14" t="s">
        <v>7</v>
      </c>
      <c r="F3" s="15" t="s">
        <v>8</v>
      </c>
      <c r="G3" s="13" t="s">
        <v>9</v>
      </c>
      <c r="H3" s="16" t="s">
        <v>10</v>
      </c>
      <c r="I3" s="13" t="s">
        <v>11</v>
      </c>
      <c r="J3" s="13" t="s">
        <v>12</v>
      </c>
      <c r="K3" s="2"/>
      <c r="L3" s="17" t="s">
        <v>13</v>
      </c>
      <c r="M3" s="9"/>
      <c r="N3" s="18"/>
      <c r="O3" s="19"/>
      <c r="P3" s="19"/>
      <c r="Q3" s="2"/>
    </row>
    <row r="4" spans="1:18" s="33" customFormat="1" ht="35.450000000000003" customHeight="1" thickBot="1" x14ac:dyDescent="0.3">
      <c r="A4" s="20" t="s">
        <v>14</v>
      </c>
      <c r="B4" s="21" t="s">
        <v>15</v>
      </c>
      <c r="C4" s="22" t="s">
        <v>16</v>
      </c>
      <c r="D4" s="23">
        <v>12</v>
      </c>
      <c r="E4" s="24">
        <v>27</v>
      </c>
      <c r="F4" s="24">
        <v>44</v>
      </c>
      <c r="G4" s="25">
        <f>(E4+F4)/2</f>
        <v>35.5</v>
      </c>
      <c r="H4" s="25">
        <f>G4*1.6</f>
        <v>56.800000000000004</v>
      </c>
      <c r="I4" s="26">
        <f>H4*D4</f>
        <v>681.6</v>
      </c>
      <c r="J4" s="27" t="s">
        <v>17</v>
      </c>
      <c r="K4" s="9"/>
      <c r="L4" s="28" t="s">
        <v>18</v>
      </c>
      <c r="M4" s="29" t="s">
        <v>19</v>
      </c>
      <c r="N4" s="30" t="s">
        <v>20</v>
      </c>
      <c r="O4" s="31" t="s">
        <v>21</v>
      </c>
      <c r="P4" s="32" t="s">
        <v>22</v>
      </c>
      <c r="Q4" s="9"/>
    </row>
    <row r="5" spans="1:18" ht="30.75" thickBot="1" x14ac:dyDescent="0.3">
      <c r="B5" s="34" t="s">
        <v>23</v>
      </c>
      <c r="C5" s="35" t="s">
        <v>16</v>
      </c>
      <c r="D5" s="36">
        <v>12</v>
      </c>
      <c r="E5" s="37">
        <v>27</v>
      </c>
      <c r="F5" s="37">
        <v>44</v>
      </c>
      <c r="G5" s="38">
        <f t="shared" ref="G5:G16" si="0">(E5+F5)/2</f>
        <v>35.5</v>
      </c>
      <c r="H5" s="38">
        <f t="shared" ref="H5:H14" si="1">G5*1.6</f>
        <v>56.800000000000004</v>
      </c>
      <c r="I5" s="39">
        <f t="shared" ref="I5:I16" si="2">H5*D5</f>
        <v>681.6</v>
      </c>
      <c r="J5" s="40" t="s">
        <v>24</v>
      </c>
      <c r="K5" s="2"/>
      <c r="L5" s="41">
        <v>1120</v>
      </c>
      <c r="M5" s="42">
        <f>L5/52.1</f>
        <v>21.497120921305182</v>
      </c>
      <c r="N5" s="43">
        <f>M5*4</f>
        <v>85.988483685220729</v>
      </c>
      <c r="O5" s="44">
        <f>5*8*(M5/38)</f>
        <v>22.628548338215978</v>
      </c>
      <c r="P5" s="45">
        <f>O5+N5</f>
        <v>108.61703202343671</v>
      </c>
      <c r="Q5" s="2"/>
    </row>
    <row r="6" spans="1:18" ht="30.75" thickBot="1" x14ac:dyDescent="0.3">
      <c r="B6" s="34" t="s">
        <v>25</v>
      </c>
      <c r="C6" s="35" t="s">
        <v>16</v>
      </c>
      <c r="D6" s="36">
        <v>20</v>
      </c>
      <c r="E6" s="37">
        <v>27</v>
      </c>
      <c r="F6" s="37">
        <v>44</v>
      </c>
      <c r="G6" s="38">
        <f t="shared" si="0"/>
        <v>35.5</v>
      </c>
      <c r="H6" s="38">
        <f t="shared" si="1"/>
        <v>56.800000000000004</v>
      </c>
      <c r="I6" s="39">
        <f t="shared" si="2"/>
        <v>1136</v>
      </c>
      <c r="J6" s="40" t="s">
        <v>26</v>
      </c>
      <c r="K6" s="2"/>
      <c r="L6" s="2"/>
      <c r="M6" s="2"/>
      <c r="N6" s="2"/>
      <c r="O6" s="2"/>
      <c r="P6" s="2"/>
      <c r="Q6" s="2"/>
    </row>
    <row r="7" spans="1:18" ht="20.45" customHeight="1" x14ac:dyDescent="0.25">
      <c r="B7" s="34" t="s">
        <v>27</v>
      </c>
      <c r="C7" s="35" t="s">
        <v>28</v>
      </c>
      <c r="D7" s="36">
        <v>6</v>
      </c>
      <c r="E7" s="37">
        <v>27</v>
      </c>
      <c r="F7" s="37">
        <v>27</v>
      </c>
      <c r="G7" s="38">
        <f t="shared" si="0"/>
        <v>27</v>
      </c>
      <c r="H7" s="38">
        <f t="shared" si="1"/>
        <v>43.2</v>
      </c>
      <c r="I7" s="39">
        <f t="shared" si="2"/>
        <v>259.20000000000005</v>
      </c>
      <c r="J7" s="40" t="s">
        <v>29</v>
      </c>
      <c r="K7" s="2"/>
      <c r="L7" s="46" t="s">
        <v>30</v>
      </c>
      <c r="M7" s="47"/>
      <c r="N7" s="47"/>
      <c r="O7" s="47"/>
      <c r="P7" s="48"/>
      <c r="Q7" s="2"/>
    </row>
    <row r="8" spans="1:18" ht="45" x14ac:dyDescent="0.25">
      <c r="B8" s="34" t="s">
        <v>31</v>
      </c>
      <c r="C8" s="35" t="s">
        <v>32</v>
      </c>
      <c r="D8" s="36">
        <v>6</v>
      </c>
      <c r="E8" s="37">
        <v>18</v>
      </c>
      <c r="F8" s="37">
        <v>27</v>
      </c>
      <c r="G8" s="38">
        <f t="shared" si="0"/>
        <v>22.5</v>
      </c>
      <c r="H8" s="38">
        <f t="shared" si="1"/>
        <v>36</v>
      </c>
      <c r="I8" s="39">
        <f t="shared" si="2"/>
        <v>216</v>
      </c>
      <c r="J8" s="40" t="s">
        <v>33</v>
      </c>
      <c r="K8" s="2"/>
      <c r="L8" s="49" t="s">
        <v>34</v>
      </c>
      <c r="M8" s="50"/>
      <c r="N8" s="50"/>
      <c r="O8" s="50"/>
      <c r="P8" s="51"/>
      <c r="Q8" s="2"/>
    </row>
    <row r="9" spans="1:18" ht="30" x14ac:dyDescent="0.25">
      <c r="B9" s="34" t="s">
        <v>35</v>
      </c>
      <c r="C9" s="35" t="s">
        <v>36</v>
      </c>
      <c r="D9" s="36">
        <v>8</v>
      </c>
      <c r="E9" s="37">
        <v>27</v>
      </c>
      <c r="F9" s="37">
        <v>44</v>
      </c>
      <c r="G9" s="38">
        <f t="shared" si="0"/>
        <v>35.5</v>
      </c>
      <c r="H9" s="38">
        <f t="shared" si="1"/>
        <v>56.800000000000004</v>
      </c>
      <c r="I9" s="39">
        <f t="shared" si="2"/>
        <v>454.40000000000003</v>
      </c>
      <c r="J9" s="40" t="s">
        <v>37</v>
      </c>
      <c r="K9" s="2"/>
      <c r="L9" s="49" t="s">
        <v>38</v>
      </c>
      <c r="M9" s="50"/>
      <c r="N9" s="50"/>
      <c r="O9" s="50"/>
      <c r="P9" s="51"/>
      <c r="Q9" s="2"/>
    </row>
    <row r="10" spans="1:18" ht="33" customHeight="1" thickBot="1" x14ac:dyDescent="0.3">
      <c r="B10" s="52" t="s">
        <v>39</v>
      </c>
      <c r="C10" s="53" t="s">
        <v>40</v>
      </c>
      <c r="D10" s="54">
        <v>40</v>
      </c>
      <c r="E10" s="55">
        <v>18</v>
      </c>
      <c r="F10" s="55">
        <v>20</v>
      </c>
      <c r="G10" s="56">
        <f t="shared" si="0"/>
        <v>19</v>
      </c>
      <c r="H10" s="56">
        <f t="shared" si="1"/>
        <v>30.400000000000002</v>
      </c>
      <c r="I10" s="57">
        <f t="shared" si="2"/>
        <v>1216</v>
      </c>
      <c r="J10" s="58" t="s">
        <v>41</v>
      </c>
      <c r="K10" s="2"/>
      <c r="L10" s="59" t="s">
        <v>42</v>
      </c>
      <c r="M10" s="60"/>
      <c r="N10" s="60"/>
      <c r="O10" s="60"/>
      <c r="P10" s="61"/>
      <c r="Q10" s="2"/>
    </row>
    <row r="11" spans="1:18" ht="36.6" customHeight="1" thickBot="1" x14ac:dyDescent="0.3">
      <c r="A11" s="62" t="s">
        <v>43</v>
      </c>
      <c r="B11" s="63" t="s">
        <v>44</v>
      </c>
      <c r="C11" s="22" t="s">
        <v>45</v>
      </c>
      <c r="D11" s="23">
        <v>32</v>
      </c>
      <c r="E11" s="24">
        <v>20</v>
      </c>
      <c r="F11" s="24">
        <v>44</v>
      </c>
      <c r="G11" s="25">
        <f t="shared" si="0"/>
        <v>32</v>
      </c>
      <c r="H11" s="25">
        <f t="shared" si="1"/>
        <v>51.2</v>
      </c>
      <c r="I11" s="26">
        <f t="shared" si="2"/>
        <v>1638.4</v>
      </c>
      <c r="J11" s="27" t="s">
        <v>46</v>
      </c>
      <c r="K11" s="2"/>
      <c r="L11" s="2"/>
      <c r="M11" s="2"/>
      <c r="N11" s="2"/>
      <c r="O11" s="2"/>
      <c r="P11" s="2"/>
      <c r="Q11" s="2"/>
    </row>
    <row r="12" spans="1:18" ht="15.75" thickBot="1" x14ac:dyDescent="0.3">
      <c r="B12" s="34" t="s">
        <v>47</v>
      </c>
      <c r="C12" s="35" t="s">
        <v>48</v>
      </c>
      <c r="D12" s="36">
        <v>24</v>
      </c>
      <c r="E12" s="37">
        <v>27</v>
      </c>
      <c r="F12" s="37">
        <v>27</v>
      </c>
      <c r="G12" s="38">
        <f t="shared" si="0"/>
        <v>27</v>
      </c>
      <c r="H12" s="38">
        <f t="shared" si="1"/>
        <v>43.2</v>
      </c>
      <c r="I12" s="39">
        <f t="shared" si="2"/>
        <v>1036.8000000000002</v>
      </c>
      <c r="J12" s="40" t="s">
        <v>49</v>
      </c>
      <c r="K12" s="2"/>
      <c r="L12" s="64" t="s">
        <v>50</v>
      </c>
      <c r="M12" s="65"/>
      <c r="N12" s="65"/>
      <c r="O12" s="65"/>
      <c r="P12" s="66"/>
      <c r="Q12" s="2"/>
    </row>
    <row r="13" spans="1:18" ht="30" x14ac:dyDescent="0.25">
      <c r="B13" s="34" t="s">
        <v>51</v>
      </c>
      <c r="C13" s="35" t="s">
        <v>36</v>
      </c>
      <c r="D13" s="36">
        <v>8</v>
      </c>
      <c r="E13" s="37">
        <v>27</v>
      </c>
      <c r="F13" s="37">
        <v>44</v>
      </c>
      <c r="G13" s="38">
        <f t="shared" si="0"/>
        <v>35.5</v>
      </c>
      <c r="H13" s="38">
        <f t="shared" si="1"/>
        <v>56.800000000000004</v>
      </c>
      <c r="I13" s="39">
        <f t="shared" si="2"/>
        <v>454.40000000000003</v>
      </c>
      <c r="J13" s="40" t="s">
        <v>52</v>
      </c>
      <c r="K13" s="2"/>
      <c r="L13" s="2"/>
      <c r="M13" s="2"/>
      <c r="N13" s="2"/>
      <c r="O13" s="2"/>
      <c r="P13" s="2"/>
      <c r="Q13" s="2"/>
    </row>
    <row r="14" spans="1:18" ht="30" x14ac:dyDescent="0.25">
      <c r="B14" s="34" t="s">
        <v>53</v>
      </c>
      <c r="C14" s="35" t="s">
        <v>54</v>
      </c>
      <c r="D14" s="36">
        <v>24</v>
      </c>
      <c r="E14" s="37">
        <v>23</v>
      </c>
      <c r="F14" s="37">
        <v>23</v>
      </c>
      <c r="G14" s="38">
        <f t="shared" si="0"/>
        <v>23</v>
      </c>
      <c r="H14" s="38">
        <f t="shared" si="1"/>
        <v>36.800000000000004</v>
      </c>
      <c r="I14" s="39">
        <f t="shared" si="2"/>
        <v>883.2</v>
      </c>
      <c r="J14" s="40" t="s">
        <v>55</v>
      </c>
      <c r="K14" s="2"/>
      <c r="L14" s="2"/>
      <c r="M14" s="2"/>
      <c r="N14" s="2"/>
      <c r="O14" s="2"/>
      <c r="P14" s="2"/>
      <c r="Q14" s="2"/>
    </row>
    <row r="15" spans="1:18" x14ac:dyDescent="0.25">
      <c r="B15" s="67" t="s">
        <v>56</v>
      </c>
      <c r="C15" s="35" t="s">
        <v>57</v>
      </c>
      <c r="D15" s="68">
        <f>L5*0.035</f>
        <v>39.200000000000003</v>
      </c>
      <c r="E15" s="38">
        <f>F17</f>
        <v>16.159000000000002</v>
      </c>
      <c r="F15" s="38">
        <f>E15</f>
        <v>16.159000000000002</v>
      </c>
      <c r="G15" s="38">
        <f t="shared" si="0"/>
        <v>16.159000000000002</v>
      </c>
      <c r="H15" s="38">
        <f>G15*1.56</f>
        <v>25.208040000000004</v>
      </c>
      <c r="I15" s="39">
        <f t="shared" si="2"/>
        <v>988.15516800000023</v>
      </c>
      <c r="J15" s="69" t="s">
        <v>58</v>
      </c>
      <c r="K15" s="2"/>
      <c r="L15" s="2"/>
      <c r="M15" s="2"/>
      <c r="N15" s="2"/>
      <c r="O15" s="2"/>
      <c r="P15" s="2"/>
      <c r="Q15" s="2"/>
    </row>
    <row r="16" spans="1:18" ht="15.75" thickBot="1" x14ac:dyDescent="0.3">
      <c r="B16" s="70" t="s">
        <v>59</v>
      </c>
      <c r="C16" s="53" t="s">
        <v>57</v>
      </c>
      <c r="D16" s="71">
        <f>P5</f>
        <v>108.61703202343671</v>
      </c>
      <c r="E16" s="56">
        <f>F17</f>
        <v>16.159000000000002</v>
      </c>
      <c r="F16" s="56">
        <f>E16</f>
        <v>16.159000000000002</v>
      </c>
      <c r="G16" s="56">
        <f t="shared" si="0"/>
        <v>16.159000000000002</v>
      </c>
      <c r="H16" s="56">
        <f>G16*1.56</f>
        <v>25.208040000000004</v>
      </c>
      <c r="I16" s="57">
        <f t="shared" si="2"/>
        <v>2738.022487928074</v>
      </c>
      <c r="J16" s="72" t="s">
        <v>60</v>
      </c>
      <c r="K16" s="2"/>
      <c r="L16" s="2"/>
      <c r="M16" s="2"/>
      <c r="N16" s="2"/>
      <c r="O16" s="2"/>
      <c r="P16" s="2"/>
      <c r="Q16" s="2"/>
    </row>
    <row r="17" spans="1:17" x14ac:dyDescent="0.25">
      <c r="A17" s="62" t="s">
        <v>73</v>
      </c>
      <c r="B17" s="63" t="s">
        <v>61</v>
      </c>
      <c r="C17" s="22" t="s">
        <v>57</v>
      </c>
      <c r="D17" s="73"/>
      <c r="E17" s="24">
        <v>14.69</v>
      </c>
      <c r="F17" s="25">
        <f>E17*1.1</f>
        <v>16.159000000000002</v>
      </c>
      <c r="G17" s="74"/>
      <c r="H17" s="74"/>
      <c r="I17" s="75">
        <f>F17*L5</f>
        <v>18098.080000000002</v>
      </c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95">
        <v>0.15</v>
      </c>
      <c r="B18" s="34" t="s">
        <v>62</v>
      </c>
      <c r="C18" s="35" t="s">
        <v>57</v>
      </c>
      <c r="D18" s="76"/>
      <c r="E18" s="77"/>
      <c r="F18" s="38">
        <f>F17*A18</f>
        <v>2.4238500000000003</v>
      </c>
      <c r="G18" s="77"/>
      <c r="H18" s="77"/>
      <c r="I18" s="78">
        <f>F18*L5</f>
        <v>2714.7120000000004</v>
      </c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95">
        <v>0.08</v>
      </c>
      <c r="B19" s="34" t="s">
        <v>63</v>
      </c>
      <c r="C19" s="35" t="s">
        <v>57</v>
      </c>
      <c r="D19" s="76"/>
      <c r="E19" s="77"/>
      <c r="F19" s="38">
        <f>F17*A19</f>
        <v>1.2927200000000003</v>
      </c>
      <c r="G19" s="77"/>
      <c r="H19" s="77"/>
      <c r="I19" s="78">
        <f>F19*L5</f>
        <v>1447.8464000000004</v>
      </c>
      <c r="J19" s="2"/>
      <c r="K19" s="2"/>
      <c r="L19" s="2"/>
      <c r="M19" s="10"/>
      <c r="N19" s="2"/>
      <c r="O19" s="2"/>
      <c r="P19" s="2"/>
      <c r="Q19" s="2"/>
    </row>
    <row r="20" spans="1:17" x14ac:dyDescent="0.25">
      <c r="A20" s="96">
        <f>P5/L5</f>
        <v>9.6979492878068493E-2</v>
      </c>
      <c r="B20" s="34" t="s">
        <v>64</v>
      </c>
      <c r="C20" s="35" t="s">
        <v>57</v>
      </c>
      <c r="D20" s="76"/>
      <c r="E20" s="77"/>
      <c r="F20" s="38">
        <f>F17*A20</f>
        <v>1.5670916254167091</v>
      </c>
      <c r="G20" s="77"/>
      <c r="H20" s="77"/>
      <c r="I20" s="78">
        <f>F20*L5</f>
        <v>1755.1426204667141</v>
      </c>
      <c r="J20" s="2"/>
      <c r="K20" s="10"/>
      <c r="L20" s="2"/>
      <c r="M20" s="2"/>
      <c r="N20" s="2"/>
      <c r="O20" s="2"/>
      <c r="P20" s="2"/>
      <c r="Q20" s="2"/>
    </row>
    <row r="21" spans="1:17" x14ac:dyDescent="0.25">
      <c r="A21" s="95">
        <v>0.12</v>
      </c>
      <c r="B21" s="34" t="s">
        <v>65</v>
      </c>
      <c r="C21" s="35" t="s">
        <v>57</v>
      </c>
      <c r="D21" s="76"/>
      <c r="E21" s="77"/>
      <c r="F21" s="38">
        <f>F17*A21</f>
        <v>1.9390800000000001</v>
      </c>
      <c r="G21" s="77"/>
      <c r="H21" s="77"/>
      <c r="I21" s="78">
        <f>F21*L5</f>
        <v>2171.7696000000001</v>
      </c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95">
        <v>0.05</v>
      </c>
      <c r="B22" s="34" t="s">
        <v>66</v>
      </c>
      <c r="C22" s="35" t="s">
        <v>57</v>
      </c>
      <c r="D22" s="76"/>
      <c r="E22" s="77"/>
      <c r="F22" s="38">
        <f>F17*A22</f>
        <v>0.80795000000000017</v>
      </c>
      <c r="G22" s="77"/>
      <c r="H22" s="77"/>
      <c r="I22" s="78">
        <f>F22*L5</f>
        <v>904.90400000000022</v>
      </c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95">
        <v>0.01</v>
      </c>
      <c r="B23" s="34" t="s">
        <v>67</v>
      </c>
      <c r="C23" s="35" t="s">
        <v>57</v>
      </c>
      <c r="D23" s="76"/>
      <c r="E23" s="77"/>
      <c r="F23" s="38">
        <f>F17*A23</f>
        <v>0.16159000000000004</v>
      </c>
      <c r="G23" s="77"/>
      <c r="H23" s="77"/>
      <c r="I23" s="78">
        <f>F23*L5</f>
        <v>180.98080000000004</v>
      </c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95">
        <v>0.03</v>
      </c>
      <c r="B24" s="34" t="s">
        <v>68</v>
      </c>
      <c r="C24" s="35" t="s">
        <v>57</v>
      </c>
      <c r="D24" s="76"/>
      <c r="E24" s="77"/>
      <c r="F24" s="38">
        <f>F18*A24</f>
        <v>7.2715500000000002E-2</v>
      </c>
      <c r="G24" s="77"/>
      <c r="H24" s="77"/>
      <c r="I24" s="78">
        <f>F24*L5</f>
        <v>81.441360000000003</v>
      </c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95">
        <v>0.02</v>
      </c>
      <c r="B25" s="34" t="s">
        <v>69</v>
      </c>
      <c r="C25" s="35" t="s">
        <v>57</v>
      </c>
      <c r="D25" s="79"/>
      <c r="E25" s="80"/>
      <c r="F25" s="81">
        <f>F17*A25</f>
        <v>0.32318000000000008</v>
      </c>
      <c r="G25" s="77"/>
      <c r="H25" s="77"/>
      <c r="I25" s="78">
        <f>F25*L5</f>
        <v>361.96160000000009</v>
      </c>
      <c r="J25" s="2"/>
      <c r="K25" s="2"/>
      <c r="L25" s="2"/>
      <c r="M25" s="2"/>
      <c r="N25" s="2"/>
      <c r="O25" s="2"/>
      <c r="P25" s="2"/>
      <c r="Q25" s="2"/>
    </row>
    <row r="26" spans="1:17" ht="15.75" thickBot="1" x14ac:dyDescent="0.3">
      <c r="A26" s="95">
        <f>SUM(A18:A25)</f>
        <v>0.55697949287806847</v>
      </c>
      <c r="B26" s="82"/>
      <c r="C26" s="83"/>
      <c r="D26" s="97"/>
      <c r="E26" s="97"/>
      <c r="F26" s="97"/>
      <c r="G26" s="84" t="s">
        <v>70</v>
      </c>
      <c r="H26" s="85"/>
      <c r="I26" s="86">
        <f>SUM(I4:I25)</f>
        <v>40100.616036394793</v>
      </c>
      <c r="J26" s="2"/>
      <c r="K26" s="2"/>
      <c r="L26" s="2"/>
      <c r="M26" s="2"/>
      <c r="N26" s="2"/>
      <c r="O26" s="2"/>
      <c r="P26" s="2"/>
      <c r="Q26" s="2"/>
    </row>
    <row r="27" spans="1:17" ht="15.75" thickBot="1" x14ac:dyDescent="0.3">
      <c r="B27" s="2"/>
      <c r="C27" s="9"/>
      <c r="D27" s="87" t="s">
        <v>71</v>
      </c>
      <c r="E27" s="88"/>
      <c r="F27" s="89">
        <f>SUM(F17:F25)</f>
        <v>24.747177125416716</v>
      </c>
      <c r="G27" s="90" t="s">
        <v>72</v>
      </c>
      <c r="H27" s="91"/>
      <c r="I27" s="92">
        <f>I26/L5</f>
        <v>35.804121461066778</v>
      </c>
      <c r="J27" s="2"/>
      <c r="K27" s="93"/>
      <c r="L27" s="2"/>
      <c r="M27" s="2"/>
      <c r="N27" s="2"/>
      <c r="O27" s="2"/>
      <c r="P27" s="2"/>
      <c r="Q27" s="2"/>
    </row>
    <row r="28" spans="1:17" x14ac:dyDescent="0.25">
      <c r="B28" s="2"/>
      <c r="C28" s="2"/>
      <c r="D28" s="2"/>
      <c r="E28" s="2"/>
      <c r="F28" s="2"/>
      <c r="G28" s="19"/>
      <c r="H28" s="19"/>
      <c r="I28" s="19"/>
      <c r="J28" s="2"/>
      <c r="K28" s="2"/>
      <c r="L28" s="2"/>
      <c r="M28" s="2"/>
      <c r="N28" s="2"/>
      <c r="O28" s="2"/>
      <c r="P28" s="2"/>
      <c r="Q28" s="2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Origineel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Weberink | NRS</cp:lastModifiedBy>
  <cp:lastPrinted>2025-07-21T10:06:08Z</cp:lastPrinted>
  <dcterms:created xsi:type="dcterms:W3CDTF">2025-07-21T10:01:21Z</dcterms:created>
  <dcterms:modified xsi:type="dcterms:W3CDTF">2025-09-11T12:37:51Z</dcterms:modified>
</cp:coreProperties>
</file>